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otsiaalministeerium.ee\dfs\KasutajadSKA\Lagle.Kalberg\Documents\Tõlketeenused\Kirjutustõlge 2024 deltas\"/>
    </mc:Choice>
  </mc:AlternateContent>
  <xr:revisionPtr revIDLastSave="0" documentId="8_{9D21A3DA-F451-4CEA-A141-913080DC562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õlketööd" sheetId="4" r:id="rId1"/>
    <sheet name="Tühistatud tööd" sheetId="6" r:id="rId2"/>
    <sheet name="valikud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4" l="1"/>
  <c r="H46" i="4"/>
  <c r="H47" i="4"/>
  <c r="H48" i="4"/>
  <c r="G48" i="4" l="1"/>
  <c r="G47" i="4"/>
  <c r="G46" i="4"/>
  <c r="G39" i="4"/>
  <c r="G43" i="4" s="1"/>
  <c r="H43" i="4" s="1"/>
  <c r="K5" i="4"/>
  <c r="K6" i="4"/>
  <c r="K7" i="4"/>
  <c r="K3" i="4"/>
  <c r="L39" i="4" l="1"/>
  <c r="K39" i="4"/>
  <c r="J39" i="4"/>
  <c r="I39" i="4"/>
  <c r="G45" i="4" s="1"/>
  <c r="H45" i="4" s="1"/>
  <c r="H39" i="4"/>
  <c r="G44" i="4" s="1"/>
  <c r="H44" i="4" s="1"/>
  <c r="N38" i="4"/>
  <c r="N37" i="4"/>
  <c r="N36" i="4"/>
  <c r="N35" i="4"/>
  <c r="N34" i="4"/>
  <c r="H2" i="6"/>
  <c r="M10" i="6" s="1"/>
  <c r="F4" i="6"/>
  <c r="H4" i="6"/>
  <c r="J4" i="6"/>
  <c r="G4" i="6"/>
  <c r="L8" i="6"/>
  <c r="L10" i="6"/>
  <c r="L11" i="6"/>
  <c r="L12" i="6"/>
  <c r="M12" i="6" s="1"/>
  <c r="L13" i="6"/>
  <c r="M13" i="6" s="1"/>
  <c r="L9" i="6"/>
  <c r="J10" i="6"/>
  <c r="I2" i="6"/>
  <c r="J2" i="6"/>
  <c r="K2" i="6"/>
  <c r="F2" i="6"/>
  <c r="M11" i="6" l="1"/>
  <c r="M8" i="6"/>
  <c r="H5" i="6"/>
  <c r="I4" i="6"/>
  <c r="M14" i="6"/>
  <c r="M15" i="6"/>
  <c r="M16" i="6"/>
  <c r="M17" i="6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J12" i="6"/>
  <c r="J13" i="6"/>
  <c r="J8" i="6"/>
  <c r="G4" i="4"/>
  <c r="G5" i="4"/>
  <c r="G6" i="4"/>
  <c r="G7" i="4"/>
  <c r="G8" i="4"/>
  <c r="G3" i="4"/>
  <c r="A9" i="6" l="1"/>
  <c r="A10" i="6" s="1"/>
  <c r="A11" i="6" s="1"/>
  <c r="A12" i="6" s="1"/>
  <c r="A13" i="6" s="1"/>
  <c r="A14" i="6" s="1"/>
  <c r="A15" i="6" s="1"/>
  <c r="A16" i="6" s="1"/>
  <c r="A17" i="6" s="1"/>
  <c r="J9" i="6"/>
  <c r="J11" i="6"/>
  <c r="H49" i="4" l="1"/>
  <c r="H50" i="4" s="1"/>
  <c r="A15" i="4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J5" i="6"/>
  <c r="H4" i="4"/>
  <c r="I4" i="4" s="1"/>
  <c r="L4" i="4" s="1"/>
  <c r="G2" i="6" s="1"/>
  <c r="H6" i="4"/>
  <c r="I6" i="4" s="1"/>
  <c r="L6" i="4" s="1"/>
  <c r="H5" i="4"/>
  <c r="I5" i="4" s="1"/>
  <c r="L5" i="4" s="1"/>
  <c r="K4" i="6"/>
  <c r="K5" i="6" s="1"/>
  <c r="H3" i="4"/>
  <c r="G5" i="6" l="1"/>
  <c r="M9" i="6"/>
  <c r="A37" i="4"/>
  <c r="A38" i="4" s="1"/>
  <c r="I3" i="4"/>
  <c r="L3" i="4" s="1"/>
  <c r="F5" i="6"/>
  <c r="I5" i="6"/>
  <c r="H8" i="4"/>
  <c r="I8" i="4" s="1"/>
  <c r="L8" i="4" s="1"/>
  <c r="H7" i="4"/>
  <c r="I7" i="4" s="1"/>
  <c r="L7" i="4" s="1"/>
  <c r="L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Karmen Orlovski</author>
  </authors>
  <commentList>
    <comment ref="H7" authorId="0" shapeId="0" xr:uid="{B79E3018-5EE9-4C56-8BC8-315E50ED72C6}">
      <text>
        <r>
          <rPr>
            <b/>
            <sz val="9"/>
            <color indexed="81"/>
            <rFont val="Segoe UI"/>
            <family val="2"/>
          </rPr>
          <t xml:space="preserve">Karmen Orlovski:
</t>
        </r>
        <r>
          <rPr>
            <sz val="9"/>
            <color indexed="81"/>
            <rFont val="Segoe UI"/>
            <family val="2"/>
          </rPr>
          <t>Jälgi siin etteantud vormi.</t>
        </r>
      </text>
    </comment>
    <comment ref="I7" authorId="0" shapeId="0" xr:uid="{6513F0F2-2F81-4982-BF80-5BDDCCD91C61}">
      <text>
        <r>
          <rPr>
            <b/>
            <sz val="9"/>
            <color indexed="81"/>
            <rFont val="Segoe UI"/>
            <family val="2"/>
          </rPr>
          <t>Karmen Orlovski:</t>
        </r>
        <r>
          <rPr>
            <sz val="9"/>
            <color indexed="81"/>
            <rFont val="Segoe UI"/>
            <family val="2"/>
          </rPr>
          <t xml:space="preserve">
Jälgi siin etteantud vormi.</t>
        </r>
      </text>
    </comment>
  </commentList>
</comments>
</file>

<file path=xl/sharedStrings.xml><?xml version="1.0" encoding="utf-8"?>
<sst xmlns="http://schemas.openxmlformats.org/spreadsheetml/2006/main" count="146" uniqueCount="113">
  <si>
    <t>Jrk nr</t>
  </si>
  <si>
    <t>jaanuar</t>
  </si>
  <si>
    <t>Teenuse osutamise viis</t>
  </si>
  <si>
    <t>1 - Tervishoiuteenuste kasutamine</t>
  </si>
  <si>
    <t>Tõlkimise situatsioon</t>
  </si>
  <si>
    <t>Teenuseosutaja nimi:</t>
  </si>
  <si>
    <t>Teenuse osutamise kuu:</t>
  </si>
  <si>
    <t>mai</t>
  </si>
  <si>
    <t>Teenuse osutamise aasta:</t>
  </si>
  <si>
    <t>Teenuse osutamise kuu</t>
  </si>
  <si>
    <t>2 - Sotsiaalkindlustusametiga suhtlemine</t>
  </si>
  <si>
    <t>veebruar</t>
  </si>
  <si>
    <t>3 - Töötukassaga suhtlemine</t>
  </si>
  <si>
    <t>märts</t>
  </si>
  <si>
    <t>4 - Suhtlus muude riigi- või KOV asutustega</t>
  </si>
  <si>
    <t>aprill</t>
  </si>
  <si>
    <t>5 - Tööalane suhtlus</t>
  </si>
  <si>
    <t>juuni</t>
  </si>
  <si>
    <t>7 - Õigusabi kasutamine</t>
  </si>
  <si>
    <t>juuli</t>
  </si>
  <si>
    <t>8 - Perekondlik suhtlus</t>
  </si>
  <si>
    <t>august</t>
  </si>
  <si>
    <t>9 - Igapäevaste teenuste kasutamine (pank, iluteenused jne)</t>
  </si>
  <si>
    <t>september</t>
  </si>
  <si>
    <t>10 - Meelelahutus</t>
  </si>
  <si>
    <t>oktoober</t>
  </si>
  <si>
    <t>november</t>
  </si>
  <si>
    <t>detsember</t>
  </si>
  <si>
    <t>Tõlkimisest keeldumise põhjus</t>
  </si>
  <si>
    <t>Tõlketeenuse tellija ees- ja perekonnanimi</t>
  </si>
  <si>
    <t>Tõlketeenuse tellimise kuupäev</t>
  </si>
  <si>
    <t>2 - tõlketeenuse osutamisest keelduti</t>
  </si>
  <si>
    <t>1 - tõlketeenust osutati (jätka veerg I)</t>
  </si>
  <si>
    <t>1 - pole vaba tõlki (edasi pole vaja täita)</t>
  </si>
  <si>
    <t>6 - Koolitus või konverents</t>
  </si>
  <si>
    <t>Tabel 1. Kirjutustõlke teenuse igakuine aruanne</t>
  </si>
  <si>
    <t>Tõlketeenuse tellimuse tulemus</t>
  </si>
  <si>
    <t xml:space="preserve">Viipekeeletõlkide OÜ </t>
  </si>
  <si>
    <t>Tellimuses näidatud kestus (minutit)</t>
  </si>
  <si>
    <t>Tõlgi ees- ja perekonnanimi</t>
  </si>
  <si>
    <t>Liina Janson</t>
  </si>
  <si>
    <t>Keiti Huik</t>
  </si>
  <si>
    <t>Õnneli Pärn</t>
  </si>
  <si>
    <t>Liivi Liiholm</t>
  </si>
  <si>
    <t>Aksel Lõbu</t>
  </si>
  <si>
    <t>Kristel Ainsalu</t>
  </si>
  <si>
    <t>Raili Loit</t>
  </si>
  <si>
    <t>Gaila Järvsalu</t>
  </si>
  <si>
    <t>3 - muu põhjus (edasi pole vaja täita)</t>
  </si>
  <si>
    <t>2 - liiga lühike etteteatamise aeg (edasi pole vaja täita)</t>
  </si>
  <si>
    <t>11 - muu</t>
  </si>
  <si>
    <t xml:space="preserve">Tõlketeenuse tellija isikukood </t>
  </si>
  <si>
    <t>1 - olmetõlge (tervishoiuteenused, isiklikud teenused, ametiasutustega suhtlus jms)</t>
  </si>
  <si>
    <t>4 - konverentsitõlge</t>
  </si>
  <si>
    <t>5 - õigustõlge (kohus, notar jms)</t>
  </si>
  <si>
    <t>6 - suur-ürituste tõlkimine (nt kultuuri sh teatritõlge)</t>
  </si>
  <si>
    <t>Hinnanguline teenuse kasutajate arv</t>
  </si>
  <si>
    <t>Getter Kreen</t>
  </si>
  <si>
    <t>Pirje Pungas</t>
  </si>
  <si>
    <t>Nele Nikopensius</t>
  </si>
  <si>
    <t>Merike Leesment</t>
  </si>
  <si>
    <t>Kadri Liivak</t>
  </si>
  <si>
    <t>Tõlketeenuse tühistamise aeg</t>
  </si>
  <si>
    <t>vähem kui 24h enne tõlketöö toimumist</t>
  </si>
  <si>
    <t>vähem kui 48h enne tõlketöö toimumist</t>
  </si>
  <si>
    <t>kokku</t>
  </si>
  <si>
    <t>olmetõlge</t>
  </si>
  <si>
    <t>kirjalik tõlge</t>
  </si>
  <si>
    <t>õpingutõlge</t>
  </si>
  <si>
    <t>konverentsitõlge</t>
  </si>
  <si>
    <t>õigustõlge</t>
  </si>
  <si>
    <t>suur-ürituste tõlkimine</t>
  </si>
  <si>
    <t>Tõlketeenuse tühistamise kuupäev ja kellaaeg pp.kk.aaaa tt:mm</t>
  </si>
  <si>
    <t>Tõlketüüp</t>
  </si>
  <si>
    <t>tõlkimise situatsioon</t>
  </si>
  <si>
    <t>Hüvitatav summa</t>
  </si>
  <si>
    <t xml:space="preserve">ARVE NÄIDIS - PS! arvel kajasta ainult neid rohelisega märgitud ridu, mis on täidetud </t>
  </si>
  <si>
    <t>Hind</t>
  </si>
  <si>
    <t>Osutatud tundide arv</t>
  </si>
  <si>
    <t>Teenuse liik</t>
  </si>
  <si>
    <t>Tabel 2. Kirjutustõlke teenuse igakuine tühistamiste aruanne</t>
  </si>
  <si>
    <t>Tellimuses märgitud tõlketeenuse osutamise kuupäev ja kellaaeg pp.kk.aaaa tt:mm</t>
  </si>
  <si>
    <t>Tõlketeenuse tühistamise aeg (täida vastavalt J-tulbale)</t>
  </si>
  <si>
    <t>Tühistamise eest hüvitatav summa</t>
  </si>
  <si>
    <t>Tunnid</t>
  </si>
  <si>
    <t>hind km-ga</t>
  </si>
  <si>
    <t>2 - õpingutõlge (koolitused, seminarid, loengud jms)</t>
  </si>
  <si>
    <t>3 - kirjalik tõlge (eelsalvestatud kirjalik tekst, nt heli-või audiofail)</t>
  </si>
  <si>
    <t>Tõlketöö tegelik kestus teenuse osutamise liigi järgi (minutites)</t>
  </si>
  <si>
    <t>teenuse osutamise liik</t>
  </si>
  <si>
    <t>kestus minutites</t>
  </si>
  <si>
    <t>kestus tundides (akti)</t>
  </si>
  <si>
    <t>Teenuse hind kokku (km-ta)</t>
  </si>
  <si>
    <t>Teenuse hind kokku (km-ga)</t>
  </si>
  <si>
    <t>Summa</t>
  </si>
  <si>
    <t>Kokku tundide arv (kogus)</t>
  </si>
  <si>
    <t>Kokku minuteid</t>
  </si>
  <si>
    <t>tühistatud xx tundi enne toimumist (Excel arvutab automaatselt)</t>
  </si>
  <si>
    <t>Minutid (Excel arvutab automaatselt)</t>
  </si>
  <si>
    <t>Hüvitatav summa (Excel arvutab automaatselt)</t>
  </si>
  <si>
    <t>Hind koos km-ga</t>
  </si>
  <si>
    <t>Tühistatud hüvitatavate tundide arv</t>
  </si>
  <si>
    <t>Tõlketeenuse osutamise kuupäev</t>
  </si>
  <si>
    <t>Olmetõlge 53,28 € + km</t>
  </si>
  <si>
    <t>Õpingutõlge 111,48 € + km</t>
  </si>
  <si>
    <t>Kirjalik tõlge 98,36 € + km</t>
  </si>
  <si>
    <t>Konverentsitõlge 126,23 € + km</t>
  </si>
  <si>
    <t>Õigustõlge 124,59 € + km</t>
  </si>
  <si>
    <t>Suurürituste tõlge 137,7 € + km</t>
  </si>
  <si>
    <t>Akti näidis  PS! tühistatud tööd liita käsitsi juurde</t>
  </si>
  <si>
    <t>Teenuse saaja oli laps</t>
  </si>
  <si>
    <t>Lapse isikukood</t>
  </si>
  <si>
    <t>Lapse ees- ja perekonnanimi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</si>
</sst>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\ &quot;€&quot;"/>
  </numFmts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strike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name val="Calibri"/>
      <family val="2"/>
      <charset val="186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NumberFormat="1"/>
    <xf numFmtId="0" fontId="2" fillId="0" borderId="0" xfId="0" applyFont="1"/>
    <xf numFmtId="0" fontId="0" fillId="3" borderId="1" xfId="0" applyFill="1" applyBorder="1" applyAlignment="1">
      <alignment horizontal="right"/>
    </xf>
    <xf numFmtId="2" fontId="1" fillId="0" borderId="0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0" fillId="0" borderId="0" xfId="0" applyBorder="1"/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1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0" fontId="0" fillId="3" borderId="1" xfId="0" applyFill="1" applyBorder="1" applyAlignmen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44" fontId="0" fillId="0" borderId="0" xfId="1" applyFont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0" xfId="1" applyFont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44" fontId="0" fillId="0" borderId="1" xfId="1" applyFont="1" applyBorder="1" applyAlignment="1">
      <alignment horizontal="right"/>
    </xf>
    <xf numFmtId="44" fontId="0" fillId="0" borderId="1" xfId="1" applyFont="1" applyBorder="1" applyAlignment="1">
      <alignment horizontal="right" vertical="center"/>
    </xf>
    <xf numFmtId="0" fontId="0" fillId="4" borderId="1" xfId="0" applyFill="1" applyBorder="1"/>
    <xf numFmtId="164" fontId="8" fillId="4" borderId="1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22" fontId="0" fillId="0" borderId="1" xfId="0" applyNumberFormat="1" applyBorder="1" applyAlignment="1">
      <alignment horizontal="center" vertical="center"/>
    </xf>
    <xf numFmtId="0" fontId="0" fillId="0" borderId="0" xfId="0" applyAlignment="1"/>
    <xf numFmtId="0" fontId="12" fillId="2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 applyAlignment="1">
      <alignment vertical="center" wrapText="1"/>
    </xf>
    <xf numFmtId="44" fontId="0" fillId="0" borderId="0" xfId="0" applyNumberFormat="1" applyFill="1" applyBorder="1"/>
    <xf numFmtId="44" fontId="0" fillId="0" borderId="1" xfId="0" applyNumberFormat="1" applyBorder="1"/>
    <xf numFmtId="164" fontId="0" fillId="4" borderId="1" xfId="0" applyNumberFormat="1" applyFill="1" applyBorder="1"/>
    <xf numFmtId="1" fontId="1" fillId="0" borderId="0" xfId="0" applyNumberFormat="1" applyFont="1" applyFill="1" applyBorder="1" applyAlignment="1">
      <alignment horizontal="center" vertical="center"/>
    </xf>
    <xf numFmtId="0" fontId="0" fillId="4" borderId="1" xfId="0" applyNumberFormat="1" applyFill="1" applyBorder="1" applyAlignment="1"/>
    <xf numFmtId="44" fontId="0" fillId="4" borderId="1" xfId="0" applyNumberFormat="1" applyFill="1" applyBorder="1" applyAlignment="1"/>
    <xf numFmtId="46" fontId="0" fillId="4" borderId="1" xfId="0" applyNumberFormat="1" applyFill="1" applyBorder="1" applyAlignment="1">
      <alignment horizontal="center" vertical="center"/>
    </xf>
    <xf numFmtId="165" fontId="0" fillId="4" borderId="1" xfId="0" applyNumberFormat="1" applyFill="1" applyBorder="1"/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8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44" fontId="0" fillId="0" borderId="1" xfId="1" applyFont="1" applyFill="1" applyBorder="1"/>
    <xf numFmtId="1" fontId="1" fillId="4" borderId="1" xfId="0" applyNumberFormat="1" applyFont="1" applyFill="1" applyBorder="1" applyAlignment="1">
      <alignment horizontal="center" vertical="center"/>
    </xf>
    <xf numFmtId="1" fontId="1" fillId="4" borderId="8" xfId="0" applyNumberFormat="1" applyFont="1" applyFill="1" applyBorder="1" applyAlignment="1">
      <alignment horizontal="center" vertical="center"/>
    </xf>
    <xf numFmtId="44" fontId="8" fillId="0" borderId="1" xfId="0" applyNumberFormat="1" applyFont="1" applyFill="1" applyBorder="1"/>
    <xf numFmtId="2" fontId="0" fillId="4" borderId="1" xfId="0" applyNumberFormat="1" applyFill="1" applyBorder="1"/>
    <xf numFmtId="14" fontId="0" fillId="0" borderId="0" xfId="0" applyNumberFormat="1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4" fontId="0" fillId="4" borderId="1" xfId="0" applyNumberFormat="1" applyFill="1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4" fontId="0" fillId="4" borderId="7" xfId="0" applyNumberForma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0" fillId="0" borderId="0" xfId="0" applyFill="1"/>
    <xf numFmtId="0" fontId="0" fillId="0" borderId="1" xfId="0" applyBorder="1" applyAlignment="1"/>
    <xf numFmtId="0" fontId="8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83344</xdr:colOff>
      <xdr:row>1</xdr:row>
      <xdr:rowOff>154782</xdr:rowOff>
    </xdr:from>
    <xdr:to>
      <xdr:col>3</xdr:col>
      <xdr:colOff>1440656</xdr:colOff>
      <xdr:row>3</xdr:row>
      <xdr:rowOff>83343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DA32C99-672E-49EC-A3D2-7E7D2C960767}"/>
            </a:ext>
          </a:extLst>
        </xdr:cNvPr>
        <xdr:cNvSpPr txBox="1"/>
      </xdr:nvSpPr>
      <xdr:spPr>
        <a:xfrm>
          <a:off x="571500" y="392907"/>
          <a:ext cx="3786187" cy="101203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100"/>
            <a:t>Vähem</a:t>
          </a:r>
          <a:r>
            <a:rPr lang="et-EE" sz="1100" baseline="0"/>
            <a:t> kui 24h enne ürituse toimumist tühistatud tõlketöö eest hüvitatakse 100% tellimuses märgitud tõlketöö kestusest.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t-EE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t-EE" sz="1100" baseline="0"/>
            <a:t>Vähem kui 48h </a:t>
          </a:r>
          <a:r>
            <a:rPr lang="et-E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enne ürituse toimumist tühistatud tõlketöö eest hüvitatakse 50% tellimuses märgitud tõlketöö kestusest.</a:t>
          </a:r>
          <a:endParaRPr lang="et-EE">
            <a:effectLst/>
          </a:endParaRPr>
        </a:p>
        <a:p>
          <a:endParaRPr lang="et-E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895B-7F37-42BF-A3CC-724E0E41F91D}">
  <dimension ref="A1:P75"/>
  <sheetViews>
    <sheetView tabSelected="1" topLeftCell="D10" zoomScale="70" zoomScaleNormal="70" workbookViewId="0">
      <selection activeCell="E15" sqref="E15"/>
    </sheetView>
  </sheetViews>
  <sheetFormatPr defaultRowHeight="14.5" x14ac:dyDescent="0.35"/>
  <cols>
    <col min="1" max="1" width="7" customWidth="1"/>
    <col min="2" max="2" width="27.7265625" customWidth="1"/>
    <col min="3" max="3" width="20.26953125" customWidth="1"/>
    <col min="4" max="4" width="13.26953125" customWidth="1"/>
    <col min="5" max="5" width="15.26953125" customWidth="1"/>
    <col min="6" max="6" width="29.81640625" customWidth="1"/>
    <col min="7" max="10" width="17.26953125" customWidth="1"/>
    <col min="11" max="11" width="17.26953125" style="1" customWidth="1"/>
    <col min="12" max="12" width="17.26953125" customWidth="1"/>
    <col min="13" max="13" width="17.26953125" style="11" customWidth="1"/>
    <col min="14" max="14" width="15.26953125" style="11" customWidth="1"/>
    <col min="15" max="15" width="23.7265625" customWidth="1"/>
    <col min="16" max="16" width="23.54296875" customWidth="1"/>
  </cols>
  <sheetData>
    <row r="1" spans="1:16" ht="18.5" x14ac:dyDescent="0.45">
      <c r="A1" s="2" t="s">
        <v>35</v>
      </c>
      <c r="B1" s="2"/>
      <c r="D1" s="2"/>
      <c r="F1" s="94" t="s">
        <v>76</v>
      </c>
      <c r="G1" s="95"/>
      <c r="H1" s="95"/>
      <c r="I1" s="95"/>
      <c r="J1" s="95"/>
      <c r="K1" s="95"/>
      <c r="L1" s="95"/>
    </row>
    <row r="2" spans="1:16" s="69" customFormat="1" ht="46.15" customHeight="1" x14ac:dyDescent="0.35">
      <c r="A2" s="68"/>
      <c r="B2" s="68"/>
      <c r="C2" s="68"/>
      <c r="F2" s="71" t="s">
        <v>89</v>
      </c>
      <c r="G2" s="71" t="s">
        <v>78</v>
      </c>
      <c r="H2" s="71" t="s">
        <v>101</v>
      </c>
      <c r="I2" s="72" t="s">
        <v>95</v>
      </c>
      <c r="J2" s="73" t="s">
        <v>77</v>
      </c>
      <c r="K2" s="74" t="s">
        <v>85</v>
      </c>
      <c r="L2" s="71" t="s">
        <v>94</v>
      </c>
      <c r="M2" s="70"/>
      <c r="N2" s="70"/>
    </row>
    <row r="3" spans="1:16" x14ac:dyDescent="0.35">
      <c r="B3" s="25" t="s">
        <v>5</v>
      </c>
      <c r="C3" s="3" t="s">
        <v>37</v>
      </c>
      <c r="F3" s="57" t="s">
        <v>52</v>
      </c>
      <c r="G3" s="65">
        <f>G39/60</f>
        <v>0</v>
      </c>
      <c r="H3" s="65">
        <f>'Tühistatud tööd'!F4</f>
        <v>1</v>
      </c>
      <c r="I3" s="65">
        <f>G3+H3</f>
        <v>1</v>
      </c>
      <c r="J3" s="61">
        <v>55.74</v>
      </c>
      <c r="K3" s="50">
        <f>J3*1.22</f>
        <v>68.002800000000008</v>
      </c>
      <c r="L3" s="51">
        <f t="shared" ref="L3:L8" si="0">I3*K3</f>
        <v>68.002800000000008</v>
      </c>
      <c r="N3"/>
    </row>
    <row r="4" spans="1:16" x14ac:dyDescent="0.35">
      <c r="B4" s="26" t="s">
        <v>6</v>
      </c>
      <c r="C4" s="3"/>
      <c r="E4" s="46"/>
      <c r="F4" s="47" t="s">
        <v>86</v>
      </c>
      <c r="G4" s="65">
        <f>H39/60</f>
        <v>0</v>
      </c>
      <c r="H4" s="65">
        <f>'Tühistatud tööd'!G4</f>
        <v>0.5</v>
      </c>
      <c r="I4" s="65">
        <f t="shared" ref="I4:I8" si="1">G4+H4</f>
        <v>0.5</v>
      </c>
      <c r="J4" s="61">
        <v>116.39</v>
      </c>
      <c r="K4" s="50">
        <v>136</v>
      </c>
      <c r="L4" s="51">
        <f t="shared" si="0"/>
        <v>68</v>
      </c>
      <c r="N4"/>
    </row>
    <row r="5" spans="1:16" x14ac:dyDescent="0.35">
      <c r="B5" s="26" t="s">
        <v>8</v>
      </c>
      <c r="C5" s="27">
        <v>2024</v>
      </c>
      <c r="F5" s="58" t="s">
        <v>87</v>
      </c>
      <c r="G5" s="65">
        <f>I39/60</f>
        <v>0</v>
      </c>
      <c r="H5" s="65">
        <f>'Tühistatud tööd'!H4</f>
        <v>1</v>
      </c>
      <c r="I5" s="65">
        <f t="shared" si="1"/>
        <v>1</v>
      </c>
      <c r="J5" s="61">
        <v>104.92</v>
      </c>
      <c r="K5" s="50">
        <f t="shared" ref="K5:K8" si="2">J5*1.22</f>
        <v>128.00239999999999</v>
      </c>
      <c r="L5" s="51">
        <f t="shared" si="0"/>
        <v>128.00239999999999</v>
      </c>
      <c r="N5"/>
    </row>
    <row r="6" spans="1:16" x14ac:dyDescent="0.35">
      <c r="F6" s="47" t="s">
        <v>53</v>
      </c>
      <c r="G6" s="65">
        <f>J39/60</f>
        <v>0</v>
      </c>
      <c r="H6" s="65">
        <f>'Tühistatud tööd'!I4</f>
        <v>0.5</v>
      </c>
      <c r="I6" s="65">
        <f t="shared" si="1"/>
        <v>0.5</v>
      </c>
      <c r="J6" s="61">
        <v>132.79</v>
      </c>
      <c r="K6" s="50">
        <f t="shared" si="2"/>
        <v>162.00379999999998</v>
      </c>
      <c r="L6" s="51">
        <f t="shared" si="0"/>
        <v>81.001899999999992</v>
      </c>
    </row>
    <row r="7" spans="1:16" x14ac:dyDescent="0.35">
      <c r="F7" s="47" t="s">
        <v>54</v>
      </c>
      <c r="G7" s="65">
        <f>K39/60</f>
        <v>0</v>
      </c>
      <c r="H7" s="65">
        <f>'Tühistatud tööd'!J4</f>
        <v>0.5</v>
      </c>
      <c r="I7" s="65">
        <f t="shared" si="1"/>
        <v>0.5</v>
      </c>
      <c r="J7" s="61">
        <v>131.15</v>
      </c>
      <c r="K7" s="50">
        <f t="shared" si="2"/>
        <v>160.00300000000001</v>
      </c>
      <c r="L7" s="51">
        <f t="shared" si="0"/>
        <v>80.001500000000007</v>
      </c>
    </row>
    <row r="8" spans="1:16" x14ac:dyDescent="0.35">
      <c r="F8" s="47" t="s">
        <v>55</v>
      </c>
      <c r="G8" s="65">
        <f>L39/60</f>
        <v>0</v>
      </c>
      <c r="H8" s="65">
        <f>'Tühistatud tööd'!K4</f>
        <v>0.5</v>
      </c>
      <c r="I8" s="65">
        <f t="shared" si="1"/>
        <v>0.5</v>
      </c>
      <c r="J8" s="61">
        <v>145.9</v>
      </c>
      <c r="K8" s="50">
        <f t="shared" si="2"/>
        <v>177.99799999999999</v>
      </c>
      <c r="L8" s="51">
        <f t="shared" si="0"/>
        <v>88.998999999999995</v>
      </c>
    </row>
    <row r="9" spans="1:16" x14ac:dyDescent="0.35">
      <c r="F9" s="59" t="s">
        <v>65</v>
      </c>
      <c r="G9" s="59"/>
      <c r="H9" s="59"/>
      <c r="I9" s="59"/>
      <c r="J9" s="59"/>
      <c r="K9" s="32"/>
      <c r="L9" s="39">
        <f>SUM(L3:L8)</f>
        <v>514.00760000000002</v>
      </c>
    </row>
    <row r="10" spans="1:16" s="28" customFormat="1" x14ac:dyDescent="0.35">
      <c r="F10" s="60"/>
    </row>
    <row r="11" spans="1:16" s="29" customFormat="1" ht="15" customHeight="1" x14ac:dyDescent="0.35"/>
    <row r="12" spans="1:16" s="29" customFormat="1" ht="15" customHeight="1" x14ac:dyDescent="0.35">
      <c r="G12" s="90" t="s">
        <v>88</v>
      </c>
      <c r="H12" s="91"/>
      <c r="I12" s="91"/>
      <c r="J12" s="91"/>
      <c r="K12" s="91"/>
      <c r="L12" s="92"/>
      <c r="O12" s="89" t="s">
        <v>110</v>
      </c>
      <c r="P12" s="89"/>
    </row>
    <row r="13" spans="1:16" s="29" customFormat="1" ht="83.25" customHeight="1" x14ac:dyDescent="0.35">
      <c r="A13" s="5" t="s">
        <v>0</v>
      </c>
      <c r="B13" s="14" t="s">
        <v>29</v>
      </c>
      <c r="C13" s="14" t="s">
        <v>51</v>
      </c>
      <c r="D13" s="14" t="s">
        <v>102</v>
      </c>
      <c r="E13" s="14" t="s">
        <v>38</v>
      </c>
      <c r="F13" s="5" t="s">
        <v>4</v>
      </c>
      <c r="G13" s="35" t="s">
        <v>66</v>
      </c>
      <c r="H13" s="35" t="s">
        <v>68</v>
      </c>
      <c r="I13" s="35" t="s">
        <v>67</v>
      </c>
      <c r="J13" s="35" t="s">
        <v>69</v>
      </c>
      <c r="K13" s="35" t="s">
        <v>70</v>
      </c>
      <c r="L13" s="35" t="s">
        <v>71</v>
      </c>
      <c r="M13" s="5" t="s">
        <v>56</v>
      </c>
      <c r="N13" s="82" t="s">
        <v>75</v>
      </c>
      <c r="O13" s="83" t="s">
        <v>112</v>
      </c>
      <c r="P13" s="83" t="s">
        <v>111</v>
      </c>
    </row>
    <row r="14" spans="1:16" s="67" customFormat="1" x14ac:dyDescent="0.35">
      <c r="A14" s="18">
        <v>1</v>
      </c>
      <c r="B14" s="21"/>
      <c r="C14" s="21"/>
      <c r="D14" s="19"/>
      <c r="E14" s="20"/>
      <c r="F14" s="75"/>
      <c r="G14" s="21"/>
      <c r="H14" s="21"/>
      <c r="I14" s="21"/>
      <c r="J14" s="21"/>
      <c r="K14" s="21"/>
      <c r="L14" s="21"/>
      <c r="M14" s="21"/>
      <c r="N14" s="76">
        <f t="shared" ref="N14:N33" si="3">(G14/60)*$J$3+(H14/60)*$J$4+(I14/60)*$J$5+(J14/60)*$J$6+(K14/60)*$J$7+(L14/60)*$J$8</f>
        <v>0</v>
      </c>
      <c r="O14" s="21"/>
      <c r="P14" s="21"/>
    </row>
    <row r="15" spans="1:16" s="23" customFormat="1" x14ac:dyDescent="0.35">
      <c r="A15" s="18">
        <f>1+A14</f>
        <v>2</v>
      </c>
      <c r="B15" s="21"/>
      <c r="C15" s="21"/>
      <c r="D15" s="19"/>
      <c r="E15" s="20"/>
      <c r="F15" s="75"/>
      <c r="G15" s="21"/>
      <c r="H15" s="21"/>
      <c r="I15" s="41"/>
      <c r="J15" s="41"/>
      <c r="K15" s="41"/>
      <c r="L15" s="41"/>
      <c r="M15" s="41"/>
      <c r="N15" s="76">
        <f t="shared" si="3"/>
        <v>0</v>
      </c>
      <c r="O15" s="41"/>
      <c r="P15" s="41"/>
    </row>
    <row r="16" spans="1:16" s="23" customFormat="1" x14ac:dyDescent="0.35">
      <c r="A16" s="18">
        <f t="shared" ref="A16:A38" si="4">1+A15</f>
        <v>3</v>
      </c>
      <c r="B16" s="21"/>
      <c r="C16" s="21"/>
      <c r="D16" s="19"/>
      <c r="E16" s="20"/>
      <c r="F16" s="75"/>
      <c r="G16" s="21"/>
      <c r="H16" s="21"/>
      <c r="I16" s="41"/>
      <c r="J16" s="41"/>
      <c r="K16" s="41"/>
      <c r="L16" s="41"/>
      <c r="M16" s="41"/>
      <c r="N16" s="76">
        <f t="shared" si="3"/>
        <v>0</v>
      </c>
      <c r="O16" s="41"/>
      <c r="P16" s="41"/>
    </row>
    <row r="17" spans="1:16" s="23" customFormat="1" x14ac:dyDescent="0.35">
      <c r="A17" s="18">
        <f t="shared" si="4"/>
        <v>4</v>
      </c>
      <c r="B17" s="21"/>
      <c r="C17" s="21"/>
      <c r="D17" s="19"/>
      <c r="E17" s="20"/>
      <c r="F17" s="75"/>
      <c r="G17" s="21"/>
      <c r="H17" s="21"/>
      <c r="I17" s="41"/>
      <c r="J17" s="41"/>
      <c r="K17" s="41"/>
      <c r="L17" s="41"/>
      <c r="M17" s="41"/>
      <c r="N17" s="76">
        <f t="shared" si="3"/>
        <v>0</v>
      </c>
      <c r="O17" s="41"/>
      <c r="P17" s="41"/>
    </row>
    <row r="18" spans="1:16" s="23" customFormat="1" x14ac:dyDescent="0.35">
      <c r="A18" s="18">
        <f t="shared" si="4"/>
        <v>5</v>
      </c>
      <c r="B18" s="18"/>
      <c r="C18" s="21"/>
      <c r="D18" s="19"/>
      <c r="E18" s="20"/>
      <c r="F18" s="20"/>
      <c r="G18" s="21"/>
      <c r="H18" s="21"/>
      <c r="I18" s="41"/>
      <c r="J18" s="41"/>
      <c r="K18" s="41"/>
      <c r="L18" s="41"/>
      <c r="M18" s="41"/>
      <c r="N18" s="76">
        <f t="shared" si="3"/>
        <v>0</v>
      </c>
      <c r="O18" s="41"/>
      <c r="P18" s="41"/>
    </row>
    <row r="19" spans="1:16" s="23" customFormat="1" x14ac:dyDescent="0.35">
      <c r="A19" s="18">
        <f t="shared" si="4"/>
        <v>6</v>
      </c>
      <c r="B19" s="18"/>
      <c r="C19" s="21"/>
      <c r="D19" s="19"/>
      <c r="E19" s="20"/>
      <c r="F19" s="20"/>
      <c r="G19" s="21"/>
      <c r="H19" s="21"/>
      <c r="I19" s="41"/>
      <c r="J19" s="41"/>
      <c r="K19" s="41"/>
      <c r="L19" s="41"/>
      <c r="M19" s="41"/>
      <c r="N19" s="76">
        <f t="shared" si="3"/>
        <v>0</v>
      </c>
      <c r="O19" s="41"/>
      <c r="P19" s="41"/>
    </row>
    <row r="20" spans="1:16" s="23" customFormat="1" x14ac:dyDescent="0.35">
      <c r="A20" s="18">
        <f t="shared" si="4"/>
        <v>7</v>
      </c>
      <c r="B20" s="18"/>
      <c r="C20" s="18"/>
      <c r="D20" s="77"/>
      <c r="E20" s="20"/>
      <c r="F20" s="20"/>
      <c r="G20" s="21"/>
      <c r="H20" s="21"/>
      <c r="I20" s="41"/>
      <c r="J20" s="41"/>
      <c r="K20" s="41"/>
      <c r="L20" s="41"/>
      <c r="M20" s="41"/>
      <c r="N20" s="76">
        <f t="shared" si="3"/>
        <v>0</v>
      </c>
      <c r="O20" s="41"/>
      <c r="P20" s="41"/>
    </row>
    <row r="21" spans="1:16" s="23" customFormat="1" x14ac:dyDescent="0.35">
      <c r="A21" s="18">
        <f t="shared" si="4"/>
        <v>8</v>
      </c>
      <c r="B21" s="18"/>
      <c r="C21" s="18"/>
      <c r="D21" s="77"/>
      <c r="E21" s="20"/>
      <c r="F21" s="20"/>
      <c r="G21" s="21"/>
      <c r="H21" s="21"/>
      <c r="I21" s="41"/>
      <c r="J21" s="41"/>
      <c r="K21" s="41"/>
      <c r="L21" s="41"/>
      <c r="M21" s="41"/>
      <c r="N21" s="76">
        <f t="shared" si="3"/>
        <v>0</v>
      </c>
      <c r="O21" s="41"/>
      <c r="P21" s="41"/>
    </row>
    <row r="22" spans="1:16" s="23" customFormat="1" x14ac:dyDescent="0.35">
      <c r="A22" s="18">
        <f t="shared" si="4"/>
        <v>9</v>
      </c>
      <c r="B22" s="18"/>
      <c r="C22" s="18"/>
      <c r="D22" s="77"/>
      <c r="E22" s="20"/>
      <c r="F22" s="20"/>
      <c r="G22" s="21"/>
      <c r="H22" s="21"/>
      <c r="I22" s="41"/>
      <c r="J22" s="41"/>
      <c r="K22" s="41"/>
      <c r="L22" s="41"/>
      <c r="M22" s="41"/>
      <c r="N22" s="76">
        <f t="shared" si="3"/>
        <v>0</v>
      </c>
      <c r="O22" s="41"/>
      <c r="P22" s="41"/>
    </row>
    <row r="23" spans="1:16" s="23" customFormat="1" x14ac:dyDescent="0.35">
      <c r="A23" s="18">
        <f t="shared" si="4"/>
        <v>10</v>
      </c>
      <c r="B23" s="18"/>
      <c r="C23" s="18"/>
      <c r="D23" s="77"/>
      <c r="E23" s="20"/>
      <c r="F23" s="20"/>
      <c r="G23" s="21"/>
      <c r="H23" s="21"/>
      <c r="I23" s="41"/>
      <c r="J23" s="41"/>
      <c r="K23" s="41"/>
      <c r="L23" s="41"/>
      <c r="M23" s="41"/>
      <c r="N23" s="76">
        <f t="shared" si="3"/>
        <v>0</v>
      </c>
      <c r="O23" s="41"/>
      <c r="P23" s="41"/>
    </row>
    <row r="24" spans="1:16" s="23" customFormat="1" x14ac:dyDescent="0.35">
      <c r="A24" s="18">
        <f t="shared" si="4"/>
        <v>11</v>
      </c>
      <c r="B24" s="18"/>
      <c r="C24" s="18"/>
      <c r="D24" s="77"/>
      <c r="E24" s="20"/>
      <c r="F24" s="20"/>
      <c r="G24" s="21"/>
      <c r="H24" s="21"/>
      <c r="I24" s="41"/>
      <c r="J24" s="41"/>
      <c r="K24" s="41"/>
      <c r="L24" s="41"/>
      <c r="M24" s="41"/>
      <c r="N24" s="76">
        <f t="shared" si="3"/>
        <v>0</v>
      </c>
      <c r="O24" s="41"/>
      <c r="P24" s="41"/>
    </row>
    <row r="25" spans="1:16" s="23" customFormat="1" x14ac:dyDescent="0.35">
      <c r="A25" s="18">
        <f t="shared" si="4"/>
        <v>12</v>
      </c>
      <c r="B25" s="18"/>
      <c r="C25" s="18"/>
      <c r="D25" s="77"/>
      <c r="E25" s="20"/>
      <c r="F25" s="20"/>
      <c r="G25" s="21"/>
      <c r="H25" s="21"/>
      <c r="I25" s="41"/>
      <c r="J25" s="41"/>
      <c r="K25" s="41"/>
      <c r="L25" s="41"/>
      <c r="M25" s="41"/>
      <c r="N25" s="76">
        <f t="shared" si="3"/>
        <v>0</v>
      </c>
      <c r="O25" s="41"/>
      <c r="P25" s="41"/>
    </row>
    <row r="26" spans="1:16" s="23" customFormat="1" x14ac:dyDescent="0.35">
      <c r="A26" s="18">
        <f t="shared" si="4"/>
        <v>13</v>
      </c>
      <c r="B26" s="18"/>
      <c r="C26" s="18"/>
      <c r="D26" s="77"/>
      <c r="E26" s="20"/>
      <c r="F26" s="20"/>
      <c r="G26" s="21"/>
      <c r="H26" s="21"/>
      <c r="I26" s="41"/>
      <c r="J26" s="41"/>
      <c r="K26" s="41"/>
      <c r="L26" s="41"/>
      <c r="M26" s="41"/>
      <c r="N26" s="76">
        <f t="shared" si="3"/>
        <v>0</v>
      </c>
      <c r="O26" s="41"/>
      <c r="P26" s="41"/>
    </row>
    <row r="27" spans="1:16" s="23" customFormat="1" x14ac:dyDescent="0.35">
      <c r="A27" s="18">
        <f t="shared" si="4"/>
        <v>14</v>
      </c>
      <c r="B27" s="18"/>
      <c r="C27" s="18"/>
      <c r="D27" s="77"/>
      <c r="E27" s="20"/>
      <c r="F27" s="20"/>
      <c r="G27" s="21"/>
      <c r="H27" s="21"/>
      <c r="I27" s="41"/>
      <c r="J27" s="41"/>
      <c r="K27" s="41"/>
      <c r="L27" s="41"/>
      <c r="M27" s="41"/>
      <c r="N27" s="76">
        <f t="shared" si="3"/>
        <v>0</v>
      </c>
      <c r="O27" s="41"/>
      <c r="P27" s="41"/>
    </row>
    <row r="28" spans="1:16" s="23" customFormat="1" x14ac:dyDescent="0.35">
      <c r="A28" s="18">
        <f t="shared" si="4"/>
        <v>15</v>
      </c>
      <c r="B28" s="18"/>
      <c r="C28" s="18"/>
      <c r="D28" s="77"/>
      <c r="E28" s="20"/>
      <c r="F28" s="20"/>
      <c r="G28" s="21"/>
      <c r="H28" s="21"/>
      <c r="I28" s="41"/>
      <c r="J28" s="41"/>
      <c r="K28" s="41"/>
      <c r="L28" s="41"/>
      <c r="M28" s="41"/>
      <c r="N28" s="76">
        <f t="shared" si="3"/>
        <v>0</v>
      </c>
      <c r="O28" s="41"/>
      <c r="P28" s="41"/>
    </row>
    <row r="29" spans="1:16" s="23" customFormat="1" x14ac:dyDescent="0.35">
      <c r="A29" s="18">
        <f t="shared" si="4"/>
        <v>16</v>
      </c>
      <c r="B29" s="18"/>
      <c r="C29" s="18"/>
      <c r="D29" s="77"/>
      <c r="E29" s="20"/>
      <c r="F29" s="20"/>
      <c r="G29" s="21"/>
      <c r="H29" s="21"/>
      <c r="I29" s="41"/>
      <c r="J29" s="41"/>
      <c r="K29" s="41"/>
      <c r="L29" s="78"/>
      <c r="M29" s="78"/>
      <c r="N29" s="79">
        <f t="shared" si="3"/>
        <v>0</v>
      </c>
      <c r="O29" s="41"/>
      <c r="P29" s="41"/>
    </row>
    <row r="30" spans="1:16" s="23" customFormat="1" x14ac:dyDescent="0.35">
      <c r="A30" s="18">
        <f t="shared" si="4"/>
        <v>17</v>
      </c>
      <c r="B30" s="18"/>
      <c r="C30" s="18"/>
      <c r="D30" s="77"/>
      <c r="E30" s="20"/>
      <c r="F30" s="20"/>
      <c r="G30" s="21"/>
      <c r="H30" s="21"/>
      <c r="I30" s="41"/>
      <c r="J30" s="41"/>
      <c r="K30" s="41"/>
      <c r="L30" s="41"/>
      <c r="M30" s="41"/>
      <c r="N30" s="76">
        <f t="shared" si="3"/>
        <v>0</v>
      </c>
      <c r="O30" s="41"/>
      <c r="P30" s="41"/>
    </row>
    <row r="31" spans="1:16" s="23" customFormat="1" x14ac:dyDescent="0.35">
      <c r="A31" s="18">
        <f t="shared" si="4"/>
        <v>18</v>
      </c>
      <c r="B31" s="18"/>
      <c r="C31" s="18"/>
      <c r="D31" s="77"/>
      <c r="E31" s="20"/>
      <c r="F31" s="20"/>
      <c r="G31" s="21"/>
      <c r="H31" s="21"/>
      <c r="I31" s="41"/>
      <c r="J31" s="41"/>
      <c r="K31" s="41"/>
      <c r="L31" s="41"/>
      <c r="M31" s="41"/>
      <c r="N31" s="76">
        <f t="shared" si="3"/>
        <v>0</v>
      </c>
      <c r="O31" s="41"/>
      <c r="P31" s="41"/>
    </row>
    <row r="32" spans="1:16" s="23" customFormat="1" x14ac:dyDescent="0.35">
      <c r="A32" s="18">
        <f t="shared" si="4"/>
        <v>19</v>
      </c>
      <c r="B32" s="18"/>
      <c r="C32" s="18"/>
      <c r="D32" s="77"/>
      <c r="E32" s="20"/>
      <c r="F32" s="20"/>
      <c r="G32" s="21"/>
      <c r="H32" s="21"/>
      <c r="I32" s="41"/>
      <c r="J32" s="41"/>
      <c r="K32" s="41"/>
      <c r="L32" s="41"/>
      <c r="M32" s="41"/>
      <c r="N32" s="76">
        <f t="shared" si="3"/>
        <v>0</v>
      </c>
      <c r="O32" s="41"/>
      <c r="P32" s="41"/>
    </row>
    <row r="33" spans="1:16" s="23" customFormat="1" x14ac:dyDescent="0.35">
      <c r="A33" s="18">
        <f t="shared" si="4"/>
        <v>20</v>
      </c>
      <c r="B33" s="18"/>
      <c r="C33" s="18"/>
      <c r="D33" s="77"/>
      <c r="E33" s="20"/>
      <c r="F33" s="20"/>
      <c r="G33" s="21"/>
      <c r="H33" s="21"/>
      <c r="I33" s="41"/>
      <c r="J33" s="41"/>
      <c r="K33" s="41"/>
      <c r="L33" s="41"/>
      <c r="M33" s="41"/>
      <c r="N33" s="76">
        <f t="shared" si="3"/>
        <v>0</v>
      </c>
      <c r="O33" s="41"/>
      <c r="P33" s="41"/>
    </row>
    <row r="34" spans="1:16" s="23" customFormat="1" x14ac:dyDescent="0.35">
      <c r="A34" s="18">
        <f t="shared" si="4"/>
        <v>21</v>
      </c>
      <c r="B34" s="18"/>
      <c r="C34" s="18"/>
      <c r="D34" s="77"/>
      <c r="E34" s="20"/>
      <c r="F34" s="20"/>
      <c r="G34" s="21"/>
      <c r="H34" s="21"/>
      <c r="I34" s="41"/>
      <c r="J34" s="41"/>
      <c r="K34" s="41"/>
      <c r="L34" s="41"/>
      <c r="M34" s="41"/>
      <c r="N34" s="76">
        <f t="shared" ref="N34:N38" si="5">(G34/60)*$J$3+(H34/60)*$J$4+(I34/60)*$J$5+(J34/60)*$J$6+(K34/60)*$J$7+(L34/60)*$J$8</f>
        <v>0</v>
      </c>
      <c r="O34" s="41"/>
      <c r="P34" s="41"/>
    </row>
    <row r="35" spans="1:16" s="23" customFormat="1" x14ac:dyDescent="0.35">
      <c r="A35" s="18">
        <f t="shared" si="4"/>
        <v>22</v>
      </c>
      <c r="B35" s="18"/>
      <c r="C35" s="18"/>
      <c r="D35" s="77"/>
      <c r="E35" s="20"/>
      <c r="F35" s="20"/>
      <c r="G35" s="21"/>
      <c r="H35" s="21"/>
      <c r="I35" s="41"/>
      <c r="J35" s="41"/>
      <c r="K35" s="41"/>
      <c r="L35" s="41"/>
      <c r="M35" s="41"/>
      <c r="N35" s="76">
        <f t="shared" si="5"/>
        <v>0</v>
      </c>
      <c r="O35" s="41"/>
      <c r="P35" s="41"/>
    </row>
    <row r="36" spans="1:16" s="23" customFormat="1" x14ac:dyDescent="0.35">
      <c r="A36" s="18">
        <f t="shared" si="4"/>
        <v>23</v>
      </c>
      <c r="B36" s="18"/>
      <c r="C36" s="18"/>
      <c r="D36" s="77"/>
      <c r="E36" s="20"/>
      <c r="F36" s="20"/>
      <c r="G36" s="21"/>
      <c r="H36" s="21"/>
      <c r="I36" s="41"/>
      <c r="J36" s="41"/>
      <c r="K36" s="41"/>
      <c r="L36" s="41"/>
      <c r="M36" s="41"/>
      <c r="N36" s="76">
        <f t="shared" si="5"/>
        <v>0</v>
      </c>
      <c r="O36" s="41"/>
      <c r="P36" s="41"/>
    </row>
    <row r="37" spans="1:16" s="23" customFormat="1" x14ac:dyDescent="0.35">
      <c r="A37" s="18">
        <f t="shared" si="4"/>
        <v>24</v>
      </c>
      <c r="B37" s="18"/>
      <c r="C37" s="21"/>
      <c r="D37" s="77"/>
      <c r="E37" s="20"/>
      <c r="F37" s="20"/>
      <c r="G37" s="21"/>
      <c r="H37" s="21"/>
      <c r="I37" s="41"/>
      <c r="J37" s="41"/>
      <c r="K37" s="41"/>
      <c r="L37" s="41"/>
      <c r="M37" s="41"/>
      <c r="N37" s="76">
        <f t="shared" si="5"/>
        <v>0</v>
      </c>
      <c r="O37" s="41"/>
      <c r="P37" s="41"/>
    </row>
    <row r="38" spans="1:16" s="23" customFormat="1" x14ac:dyDescent="0.35">
      <c r="A38" s="18">
        <f t="shared" si="4"/>
        <v>25</v>
      </c>
      <c r="B38" s="18"/>
      <c r="C38" s="18"/>
      <c r="D38" s="77"/>
      <c r="E38" s="20"/>
      <c r="F38" s="20"/>
      <c r="G38" s="21"/>
      <c r="H38" s="21"/>
      <c r="I38" s="41"/>
      <c r="J38" s="41"/>
      <c r="K38" s="41"/>
      <c r="L38" s="41"/>
      <c r="M38" s="41"/>
      <c r="N38" s="76">
        <f t="shared" si="5"/>
        <v>0</v>
      </c>
      <c r="O38" s="41"/>
      <c r="P38" s="41"/>
    </row>
    <row r="39" spans="1:16" s="23" customFormat="1" x14ac:dyDescent="0.35">
      <c r="B39" s="80"/>
      <c r="C39" s="80"/>
      <c r="D39" s="80"/>
      <c r="E39" s="80"/>
      <c r="F39" s="81" t="s">
        <v>96</v>
      </c>
      <c r="G39" s="62">
        <f t="shared" ref="G39:L39" si="6">SUM(G14:G38)</f>
        <v>0</v>
      </c>
      <c r="H39" s="62">
        <f t="shared" si="6"/>
        <v>0</v>
      </c>
      <c r="I39" s="62">
        <f t="shared" si="6"/>
        <v>0</v>
      </c>
      <c r="J39" s="62">
        <f t="shared" si="6"/>
        <v>0</v>
      </c>
      <c r="K39" s="62">
        <f t="shared" si="6"/>
        <v>0</v>
      </c>
      <c r="L39" s="63">
        <f t="shared" si="6"/>
        <v>0</v>
      </c>
      <c r="M39" s="52"/>
      <c r="N39" s="52"/>
    </row>
    <row r="40" spans="1:16" x14ac:dyDescent="0.35">
      <c r="H40" s="16"/>
      <c r="I40" s="17"/>
      <c r="K40" s="4"/>
    </row>
    <row r="41" spans="1:16" x14ac:dyDescent="0.35">
      <c r="F41" s="93" t="s">
        <v>109</v>
      </c>
      <c r="G41" s="93"/>
      <c r="H41" s="93"/>
    </row>
    <row r="42" spans="1:16" x14ac:dyDescent="0.35">
      <c r="F42" s="48"/>
      <c r="G42" s="48" t="s">
        <v>90</v>
      </c>
      <c r="H42" s="47" t="s">
        <v>91</v>
      </c>
    </row>
    <row r="43" spans="1:16" x14ac:dyDescent="0.35">
      <c r="F43" s="57" t="s">
        <v>103</v>
      </c>
      <c r="G43" s="84">
        <f>G39</f>
        <v>0</v>
      </c>
      <c r="H43" s="38">
        <f>G43/60</f>
        <v>0</v>
      </c>
    </row>
    <row r="44" spans="1:16" x14ac:dyDescent="0.35">
      <c r="F44" s="47" t="s">
        <v>104</v>
      </c>
      <c r="G44" s="84">
        <f>H39</f>
        <v>0</v>
      </c>
      <c r="H44" s="38">
        <f>G44/60</f>
        <v>0</v>
      </c>
    </row>
    <row r="45" spans="1:16" x14ac:dyDescent="0.35">
      <c r="F45" s="58" t="s">
        <v>105</v>
      </c>
      <c r="G45" s="84">
        <f>I39</f>
        <v>0</v>
      </c>
      <c r="H45" s="38">
        <f t="shared" ref="H45:H48" si="7">G45/60</f>
        <v>0</v>
      </c>
    </row>
    <row r="46" spans="1:16" x14ac:dyDescent="0.35">
      <c r="F46" s="47" t="s">
        <v>106</v>
      </c>
      <c r="G46" s="84">
        <f>J39</f>
        <v>0</v>
      </c>
      <c r="H46" s="38">
        <f t="shared" si="7"/>
        <v>0</v>
      </c>
    </row>
    <row r="47" spans="1:16" x14ac:dyDescent="0.35">
      <c r="F47" s="47" t="s">
        <v>107</v>
      </c>
      <c r="G47" s="84">
        <f>K39</f>
        <v>0</v>
      </c>
      <c r="H47" s="38">
        <f t="shared" si="7"/>
        <v>0</v>
      </c>
    </row>
    <row r="48" spans="1:16" x14ac:dyDescent="0.35">
      <c r="F48" s="47" t="s">
        <v>108</v>
      </c>
      <c r="G48" s="84">
        <f>L39</f>
        <v>0</v>
      </c>
      <c r="H48" s="38">
        <f t="shared" si="7"/>
        <v>0</v>
      </c>
    </row>
    <row r="49" spans="5:14" x14ac:dyDescent="0.35">
      <c r="F49" s="96" t="s">
        <v>92</v>
      </c>
      <c r="G49" s="97"/>
      <c r="H49" s="64">
        <f>H43*J3+H44*J4+H45*J5+H46*J6+H47*J7+H48*J8</f>
        <v>0</v>
      </c>
      <c r="I49" s="49"/>
    </row>
    <row r="50" spans="5:14" x14ac:dyDescent="0.35">
      <c r="F50" s="96" t="s">
        <v>93</v>
      </c>
      <c r="G50" s="97"/>
      <c r="H50" s="64">
        <f>H49*1.22</f>
        <v>0</v>
      </c>
      <c r="I50" s="49"/>
    </row>
    <row r="52" spans="5:14" x14ac:dyDescent="0.35">
      <c r="F52" s="85"/>
      <c r="G52" s="86"/>
      <c r="H52" s="87"/>
    </row>
    <row r="54" spans="5:14" x14ac:dyDescent="0.35">
      <c r="E54" s="1"/>
      <c r="G54" s="11"/>
      <c r="H54" s="11"/>
      <c r="I54" s="66"/>
      <c r="K54"/>
      <c r="M54"/>
      <c r="N54"/>
    </row>
    <row r="55" spans="5:14" x14ac:dyDescent="0.35">
      <c r="E55" s="1"/>
      <c r="G55" s="11"/>
      <c r="H55" s="11"/>
      <c r="I55" s="66"/>
      <c r="K55"/>
      <c r="M55"/>
      <c r="N55"/>
    </row>
    <row r="56" spans="5:14" x14ac:dyDescent="0.35">
      <c r="E56" s="1"/>
      <c r="G56" s="11"/>
      <c r="H56" s="11"/>
      <c r="I56" s="66"/>
      <c r="K56"/>
      <c r="M56"/>
      <c r="N56"/>
    </row>
    <row r="57" spans="5:14" x14ac:dyDescent="0.35">
      <c r="E57" s="1"/>
      <c r="G57" s="11"/>
      <c r="H57" s="11"/>
      <c r="I57" s="66"/>
      <c r="K57"/>
      <c r="M57"/>
      <c r="N57"/>
    </row>
    <row r="58" spans="5:14" x14ac:dyDescent="0.35">
      <c r="E58" s="1"/>
      <c r="G58" s="11"/>
      <c r="H58" s="11"/>
      <c r="I58" s="66"/>
      <c r="K58"/>
      <c r="M58"/>
      <c r="N58"/>
    </row>
    <row r="59" spans="5:14" x14ac:dyDescent="0.35">
      <c r="E59" s="1"/>
      <c r="G59" s="11"/>
      <c r="H59" s="11"/>
      <c r="I59" s="66"/>
      <c r="K59"/>
      <c r="M59"/>
      <c r="N59"/>
    </row>
    <row r="60" spans="5:14" x14ac:dyDescent="0.35">
      <c r="E60" s="1"/>
      <c r="G60" s="11"/>
      <c r="H60" s="11"/>
      <c r="I60" s="66"/>
      <c r="K60"/>
      <c r="M60"/>
      <c r="N60"/>
    </row>
    <row r="61" spans="5:14" x14ac:dyDescent="0.35">
      <c r="E61" s="1"/>
      <c r="G61" s="11"/>
      <c r="H61" s="11"/>
      <c r="I61" s="66"/>
      <c r="K61"/>
      <c r="M61"/>
      <c r="N61"/>
    </row>
    <row r="62" spans="5:14" x14ac:dyDescent="0.35">
      <c r="E62" s="1"/>
      <c r="G62" s="11"/>
      <c r="H62" s="11"/>
      <c r="I62" s="66"/>
      <c r="K62"/>
      <c r="M62"/>
      <c r="N62"/>
    </row>
    <row r="63" spans="5:14" x14ac:dyDescent="0.35">
      <c r="E63" s="1"/>
      <c r="G63" s="11"/>
      <c r="H63" s="11"/>
      <c r="I63" s="66"/>
      <c r="K63"/>
      <c r="M63"/>
      <c r="N63"/>
    </row>
    <row r="64" spans="5:14" x14ac:dyDescent="0.35">
      <c r="E64" s="1"/>
      <c r="G64" s="11"/>
      <c r="H64" s="11"/>
      <c r="I64" s="66"/>
      <c r="K64"/>
      <c r="M64"/>
      <c r="N64"/>
    </row>
    <row r="65" spans="5:14" x14ac:dyDescent="0.35">
      <c r="E65" s="1"/>
      <c r="G65" s="11"/>
      <c r="H65" s="11"/>
      <c r="I65" s="66"/>
      <c r="K65"/>
      <c r="M65"/>
      <c r="N65"/>
    </row>
    <row r="66" spans="5:14" x14ac:dyDescent="0.35">
      <c r="E66" s="1"/>
      <c r="G66" s="11"/>
      <c r="H66" s="11"/>
      <c r="I66" s="66"/>
      <c r="K66"/>
      <c r="M66"/>
      <c r="N66"/>
    </row>
    <row r="67" spans="5:14" x14ac:dyDescent="0.35">
      <c r="E67" s="1"/>
      <c r="G67" s="11"/>
      <c r="H67" s="11"/>
      <c r="I67" s="66"/>
      <c r="K67"/>
      <c r="M67"/>
      <c r="N67"/>
    </row>
    <row r="68" spans="5:14" x14ac:dyDescent="0.35">
      <c r="E68" s="1"/>
      <c r="G68" s="11"/>
      <c r="H68" s="11"/>
      <c r="I68" s="66"/>
      <c r="K68"/>
      <c r="M68"/>
      <c r="N68"/>
    </row>
    <row r="69" spans="5:14" x14ac:dyDescent="0.35">
      <c r="E69" s="1"/>
      <c r="G69" s="11"/>
      <c r="H69" s="11"/>
      <c r="I69" s="66"/>
      <c r="K69"/>
      <c r="M69"/>
      <c r="N69"/>
    </row>
    <row r="70" spans="5:14" x14ac:dyDescent="0.35">
      <c r="E70" s="1"/>
      <c r="G70" s="11"/>
      <c r="H70" s="11"/>
      <c r="I70" s="66"/>
      <c r="K70"/>
      <c r="M70"/>
      <c r="N70"/>
    </row>
    <row r="71" spans="5:14" x14ac:dyDescent="0.35">
      <c r="E71" s="1"/>
      <c r="G71" s="11"/>
      <c r="H71" s="11"/>
      <c r="I71" s="66"/>
      <c r="K71"/>
      <c r="M71"/>
      <c r="N71"/>
    </row>
    <row r="72" spans="5:14" x14ac:dyDescent="0.35">
      <c r="E72" s="1"/>
      <c r="G72" s="11"/>
      <c r="H72" s="11"/>
      <c r="I72" s="66"/>
      <c r="K72"/>
      <c r="M72"/>
      <c r="N72"/>
    </row>
    <row r="73" spans="5:14" x14ac:dyDescent="0.35">
      <c r="E73" s="1"/>
      <c r="G73" s="11"/>
      <c r="H73" s="11"/>
      <c r="I73" s="66"/>
      <c r="K73"/>
      <c r="M73"/>
      <c r="N73"/>
    </row>
    <row r="74" spans="5:14" x14ac:dyDescent="0.35">
      <c r="E74" s="1"/>
      <c r="G74" s="11"/>
      <c r="H74" s="11"/>
      <c r="I74" s="66"/>
      <c r="K74"/>
      <c r="M74"/>
      <c r="N74"/>
    </row>
    <row r="75" spans="5:14" x14ac:dyDescent="0.35">
      <c r="E75" s="1"/>
      <c r="G75" s="11"/>
      <c r="H75" s="11"/>
      <c r="I75" s="66"/>
      <c r="K75"/>
      <c r="M75"/>
      <c r="N75"/>
    </row>
  </sheetData>
  <mergeCells count="6">
    <mergeCell ref="F50:G50"/>
    <mergeCell ref="O12:P12"/>
    <mergeCell ref="G12:L12"/>
    <mergeCell ref="F41:H41"/>
    <mergeCell ref="F1:L1"/>
    <mergeCell ref="F49:G4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89F3DA4-BD39-4182-8492-6058E3E18847}">
          <x14:formula1>
            <xm:f>valikud!$F$3:$F$14</xm:f>
          </x14:formula1>
          <xm:sqref>C4</xm:sqref>
        </x14:dataValidation>
        <x14:dataValidation type="list" allowBlank="1" showInputMessage="1" showErrorMessage="1" xr:uid="{A360F165-E390-48A5-89DF-CD8DB29415F5}">
          <x14:formula1>
            <xm:f>valikud!$D$3:$D$13</xm:f>
          </x14:formula1>
          <xm:sqref>F14:F38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CC8E5-BAF2-4675-AFDD-65DCC932BC9C}">
  <dimension ref="A1:O17"/>
  <sheetViews>
    <sheetView topLeftCell="G10" zoomScale="80" zoomScaleNormal="80" workbookViewId="0">
      <selection activeCell="M9" sqref="M9"/>
    </sheetView>
  </sheetViews>
  <sheetFormatPr defaultRowHeight="14.5" x14ac:dyDescent="0.35"/>
  <cols>
    <col min="1" max="1" width="7.26953125" customWidth="1"/>
    <col min="2" max="2" width="17.7265625" customWidth="1"/>
    <col min="3" max="3" width="18.7265625" customWidth="1"/>
    <col min="4" max="4" width="28.26953125" customWidth="1"/>
    <col min="5" max="5" width="36.453125" customWidth="1"/>
    <col min="6" max="6" width="25.7265625" customWidth="1"/>
    <col min="7" max="7" width="19.1796875" customWidth="1"/>
    <col min="8" max="8" width="23.54296875" customWidth="1"/>
    <col min="9" max="9" width="24.1796875" customWidth="1"/>
    <col min="10" max="10" width="22" customWidth="1"/>
    <col min="11" max="11" width="31.1796875" customWidth="1"/>
    <col min="12" max="12" width="18.54296875" customWidth="1"/>
    <col min="13" max="13" width="17.81640625" customWidth="1"/>
    <col min="14" max="15" width="18.54296875" customWidth="1"/>
  </cols>
  <sheetData>
    <row r="1" spans="1:15" ht="18.5" x14ac:dyDescent="0.45">
      <c r="B1" s="2" t="s">
        <v>80</v>
      </c>
    </row>
    <row r="2" spans="1:15" x14ac:dyDescent="0.35">
      <c r="E2" s="32" t="s">
        <v>100</v>
      </c>
      <c r="F2" s="36">
        <f>Tõlketööd!K3</f>
        <v>68.002800000000008</v>
      </c>
      <c r="G2" s="36">
        <f>Tõlketööd!L4</f>
        <v>68</v>
      </c>
      <c r="H2" s="36">
        <f>Tõlketööd!K5</f>
        <v>128.00239999999999</v>
      </c>
      <c r="I2" s="37">
        <f>Tõlketööd!K6</f>
        <v>162.00379999999998</v>
      </c>
      <c r="J2" s="36">
        <f>Tõlketööd!K7</f>
        <v>160.00300000000001</v>
      </c>
      <c r="K2" s="36">
        <f>Tõlketööd!K8</f>
        <v>177.99799999999999</v>
      </c>
      <c r="M2" s="34"/>
    </row>
    <row r="3" spans="1:15" ht="70.5" customHeight="1" x14ac:dyDescent="0.35">
      <c r="E3" s="32" t="s">
        <v>79</v>
      </c>
      <c r="F3" s="31" t="s">
        <v>52</v>
      </c>
      <c r="G3" s="31" t="s">
        <v>86</v>
      </c>
      <c r="H3" s="31" t="s">
        <v>87</v>
      </c>
      <c r="I3" s="31" t="s">
        <v>53</v>
      </c>
      <c r="J3" s="31" t="s">
        <v>54</v>
      </c>
      <c r="K3" s="31" t="s">
        <v>55</v>
      </c>
    </row>
    <row r="4" spans="1:15" ht="19.5" customHeight="1" x14ac:dyDescent="0.35">
      <c r="E4" s="32" t="s">
        <v>84</v>
      </c>
      <c r="F4" s="38">
        <f t="shared" ref="F4:K4" si="0">SUMIFS($L:$L,$E:$E,F3)/60</f>
        <v>1</v>
      </c>
      <c r="G4" s="38">
        <f t="shared" si="0"/>
        <v>0.5</v>
      </c>
      <c r="H4" s="38">
        <f t="shared" si="0"/>
        <v>1</v>
      </c>
      <c r="I4" s="38">
        <f t="shared" si="0"/>
        <v>0.5</v>
      </c>
      <c r="J4" s="38">
        <f t="shared" si="0"/>
        <v>0.5</v>
      </c>
      <c r="K4" s="38">
        <f t="shared" si="0"/>
        <v>0.5</v>
      </c>
    </row>
    <row r="5" spans="1:15" ht="19.5" customHeight="1" x14ac:dyDescent="0.35">
      <c r="E5" s="32" t="s">
        <v>83</v>
      </c>
      <c r="F5" s="56">
        <f t="shared" ref="F5:K5" si="1">F4*F2</f>
        <v>68.002800000000008</v>
      </c>
      <c r="G5" s="56">
        <f>G4*G2</f>
        <v>34</v>
      </c>
      <c r="H5" s="56">
        <f>H4*H2</f>
        <v>128.00239999999999</v>
      </c>
      <c r="I5" s="56">
        <f t="shared" si="1"/>
        <v>81.001899999999992</v>
      </c>
      <c r="J5" s="56">
        <f t="shared" si="1"/>
        <v>80.001500000000007</v>
      </c>
      <c r="K5" s="56">
        <f t="shared" si="1"/>
        <v>88.998999999999995</v>
      </c>
    </row>
    <row r="6" spans="1:15" ht="22.5" customHeight="1" x14ac:dyDescent="0.35">
      <c r="N6" s="98" t="s">
        <v>110</v>
      </c>
      <c r="O6" s="99"/>
    </row>
    <row r="7" spans="1:15" ht="58" x14ac:dyDescent="0.35">
      <c r="A7" s="5" t="s">
        <v>0</v>
      </c>
      <c r="B7" s="14" t="s">
        <v>29</v>
      </c>
      <c r="C7" s="14" t="s">
        <v>51</v>
      </c>
      <c r="D7" s="14" t="s">
        <v>74</v>
      </c>
      <c r="E7" s="14" t="s">
        <v>73</v>
      </c>
      <c r="F7" s="14" t="s">
        <v>38</v>
      </c>
      <c r="G7" s="14" t="s">
        <v>30</v>
      </c>
      <c r="H7" s="45" t="s">
        <v>81</v>
      </c>
      <c r="I7" s="14" t="s">
        <v>72</v>
      </c>
      <c r="J7" s="14" t="s">
        <v>97</v>
      </c>
      <c r="K7" s="14" t="s">
        <v>82</v>
      </c>
      <c r="L7" s="14" t="s">
        <v>98</v>
      </c>
      <c r="M7" s="14" t="s">
        <v>99</v>
      </c>
      <c r="N7" s="83" t="s">
        <v>112</v>
      </c>
      <c r="O7" s="83" t="s">
        <v>111</v>
      </c>
    </row>
    <row r="8" spans="1:15" s="44" customFormat="1" ht="29" x14ac:dyDescent="0.35">
      <c r="A8" s="40">
        <v>1</v>
      </c>
      <c r="B8" s="21"/>
      <c r="C8" s="41"/>
      <c r="D8" s="41" t="s">
        <v>14</v>
      </c>
      <c r="E8" s="41" t="s">
        <v>52</v>
      </c>
      <c r="F8" s="33">
        <v>60</v>
      </c>
      <c r="G8" s="42">
        <v>44908</v>
      </c>
      <c r="H8" s="43">
        <v>44911.416666666664</v>
      </c>
      <c r="I8" s="43">
        <v>44910.5</v>
      </c>
      <c r="J8" s="55">
        <f>H8-I8</f>
        <v>0.91666666666424135</v>
      </c>
      <c r="K8" s="19" t="s">
        <v>63</v>
      </c>
      <c r="L8" s="53">
        <f>IF(K8=valikud!$A$3,'Tühistatud tööd'!F8,'Tühistatud tööd'!F8/2)</f>
        <v>60</v>
      </c>
      <c r="M8" s="54">
        <f>IF(E8=$F$3,L8/60*$F$2,IF(E8=$H$3,L8/60*$H$2,IF(E8=$G$3,L8/60*$G$2,IF(E8=$I$3,L8/60*$I$2,IF(E8=$J$3,L8/60*$J$2,IF(E8=$K$3,L8/60*$K$2,""))))))</f>
        <v>68.002800000000008</v>
      </c>
      <c r="N8" s="88"/>
      <c r="O8" s="88"/>
    </row>
    <row r="9" spans="1:15" s="44" customFormat="1" ht="29" x14ac:dyDescent="0.35">
      <c r="A9" s="40">
        <f>1+A8</f>
        <v>2</v>
      </c>
      <c r="B9" s="21"/>
      <c r="C9" s="21"/>
      <c r="D9" s="41"/>
      <c r="E9" s="41" t="s">
        <v>86</v>
      </c>
      <c r="F9" s="33">
        <v>60</v>
      </c>
      <c r="G9" s="42">
        <v>44908</v>
      </c>
      <c r="H9" s="43">
        <v>44911.416666666664</v>
      </c>
      <c r="I9" s="43">
        <v>44909.5</v>
      </c>
      <c r="J9" s="55">
        <f>H9-I9</f>
        <v>1.9166666666642413</v>
      </c>
      <c r="K9" s="19" t="s">
        <v>64</v>
      </c>
      <c r="L9" s="53">
        <f>IF(K9=valikud!$A$3,'Tühistatud tööd'!F9,'Tühistatud tööd'!F9/2)</f>
        <v>30</v>
      </c>
      <c r="M9" s="54">
        <f t="shared" ref="M9:M13" si="2">IF(E9=$F$3,L9/60*$F$2,IF(E9=$H$3,L9/60*$H$2,IF(E9=$G$3,L9/60*$G$2,IF(E9=$I$3,L9/60*$I$2,IF(E9=$J$3,L9/60*$J$2,IF(E9=$K$3,L9/60*$K$2,""))))))</f>
        <v>34</v>
      </c>
      <c r="N9" s="88"/>
      <c r="O9" s="88"/>
    </row>
    <row r="10" spans="1:15" s="44" customFormat="1" ht="64.5" customHeight="1" x14ac:dyDescent="0.35">
      <c r="A10" s="40">
        <f>1+A9</f>
        <v>3</v>
      </c>
      <c r="B10" s="21"/>
      <c r="C10" s="21"/>
      <c r="D10" s="41"/>
      <c r="E10" s="41" t="s">
        <v>87</v>
      </c>
      <c r="F10" s="33">
        <v>60</v>
      </c>
      <c r="G10" s="42">
        <v>44908</v>
      </c>
      <c r="H10" s="43">
        <v>44910.416666666664</v>
      </c>
      <c r="I10" s="43">
        <v>44909.5625</v>
      </c>
      <c r="J10" s="55">
        <f>H10-I10</f>
        <v>0.85416666666424135</v>
      </c>
      <c r="K10" s="19" t="s">
        <v>63</v>
      </c>
      <c r="L10" s="53">
        <f>IF(K10=valikud!$A$3,'Tühistatud tööd'!F10,'Tühistatud tööd'!F10/2)</f>
        <v>60</v>
      </c>
      <c r="M10" s="54">
        <f t="shared" si="2"/>
        <v>128.00239999999999</v>
      </c>
      <c r="N10" s="88"/>
      <c r="O10" s="88"/>
    </row>
    <row r="11" spans="1:15" s="44" customFormat="1" ht="29.25" customHeight="1" x14ac:dyDescent="0.35">
      <c r="A11" s="40">
        <f>1+A10</f>
        <v>4</v>
      </c>
      <c r="B11" s="21"/>
      <c r="C11" s="21"/>
      <c r="D11" s="41"/>
      <c r="E11" s="41" t="s">
        <v>53</v>
      </c>
      <c r="F11" s="33">
        <v>60</v>
      </c>
      <c r="G11" s="42">
        <v>44908</v>
      </c>
      <c r="H11" s="43">
        <v>44913.416666608799</v>
      </c>
      <c r="I11" s="43">
        <v>44911.416666666664</v>
      </c>
      <c r="J11" s="55">
        <f>H11-I11</f>
        <v>1.9999999421343091</v>
      </c>
      <c r="K11" s="19" t="s">
        <v>64</v>
      </c>
      <c r="L11" s="53">
        <f>IF(K11=valikud!$A$3,'Tühistatud tööd'!F11,'Tühistatud tööd'!F11/2)</f>
        <v>30</v>
      </c>
      <c r="M11" s="54">
        <f t="shared" si="2"/>
        <v>81.001899999999992</v>
      </c>
      <c r="N11" s="88"/>
      <c r="O11" s="88"/>
    </row>
    <row r="12" spans="1:15" s="44" customFormat="1" ht="29" x14ac:dyDescent="0.35">
      <c r="A12" s="40">
        <f t="shared" ref="A12:A17" si="3">1+A11</f>
        <v>5</v>
      </c>
      <c r="B12" s="21"/>
      <c r="C12" s="21"/>
      <c r="D12" s="41"/>
      <c r="E12" s="41" t="s">
        <v>54</v>
      </c>
      <c r="F12" s="33">
        <v>60</v>
      </c>
      <c r="G12" s="42">
        <v>44908</v>
      </c>
      <c r="H12" s="43">
        <v>44913.416666608799</v>
      </c>
      <c r="I12" s="43">
        <v>44911.416666666664</v>
      </c>
      <c r="J12" s="55">
        <f t="shared" ref="J12:J13" si="4">H12-I12</f>
        <v>1.9999999421343091</v>
      </c>
      <c r="K12" s="19" t="s">
        <v>64</v>
      </c>
      <c r="L12" s="53">
        <f>IF(K12=valikud!$A$3,'Tühistatud tööd'!F12,'Tühistatud tööd'!F12/2)</f>
        <v>30</v>
      </c>
      <c r="M12" s="54">
        <f t="shared" si="2"/>
        <v>80.001500000000007</v>
      </c>
      <c r="N12" s="88"/>
      <c r="O12" s="88"/>
    </row>
    <row r="13" spans="1:15" s="44" customFormat="1" ht="48.75" customHeight="1" x14ac:dyDescent="0.35">
      <c r="A13" s="40">
        <f t="shared" si="3"/>
        <v>6</v>
      </c>
      <c r="B13" s="21"/>
      <c r="C13" s="21"/>
      <c r="D13" s="41"/>
      <c r="E13" s="41" t="s">
        <v>55</v>
      </c>
      <c r="F13" s="33">
        <v>60</v>
      </c>
      <c r="G13" s="42">
        <v>44908</v>
      </c>
      <c r="H13" s="43">
        <v>44913.416666608799</v>
      </c>
      <c r="I13" s="43">
        <v>44911.416666666664</v>
      </c>
      <c r="J13" s="55">
        <f t="shared" si="4"/>
        <v>1.9999999421343091</v>
      </c>
      <c r="K13" s="19" t="s">
        <v>64</v>
      </c>
      <c r="L13" s="53">
        <f>IF(K13=valikud!$A$3,'Tühistatud tööd'!F13,'Tühistatud tööd'!F13/2)</f>
        <v>30</v>
      </c>
      <c r="M13" s="54">
        <f t="shared" si="2"/>
        <v>88.998999999999995</v>
      </c>
      <c r="N13" s="88"/>
      <c r="O13" s="88"/>
    </row>
    <row r="14" spans="1:15" s="44" customFormat="1" x14ac:dyDescent="0.35">
      <c r="A14" s="40">
        <f t="shared" si="3"/>
        <v>7</v>
      </c>
      <c r="B14" s="41"/>
      <c r="C14" s="21"/>
      <c r="D14" s="41"/>
      <c r="E14" s="41"/>
      <c r="F14" s="33"/>
      <c r="G14" s="42"/>
      <c r="H14" s="43"/>
      <c r="I14" s="43"/>
      <c r="J14" s="55"/>
      <c r="K14" s="42"/>
      <c r="L14" s="54"/>
      <c r="M14" s="54" t="str">
        <f t="shared" ref="M14:M17" si="5">IF(E14=$F$3,L14/60*$F$2,IF(E14=$H$3,L14/60*$G$2,IF(E14=$G$3,L14/60*$H$2,IF(E14=$I$3,L14/60*$I$2,IF(E14=$J$3,L14/60*$J$2,IF(E14=$K$3,L14/60*$K$2,""))))))</f>
        <v/>
      </c>
      <c r="N14" s="88"/>
      <c r="O14" s="88"/>
    </row>
    <row r="15" spans="1:15" s="44" customFormat="1" x14ac:dyDescent="0.35">
      <c r="A15" s="40">
        <f t="shared" si="3"/>
        <v>8</v>
      </c>
      <c r="B15" s="41"/>
      <c r="C15" s="41"/>
      <c r="D15" s="41"/>
      <c r="E15" s="41"/>
      <c r="F15" s="33"/>
      <c r="G15" s="42"/>
      <c r="H15" s="43"/>
      <c r="I15" s="43"/>
      <c r="J15" s="55"/>
      <c r="K15" s="42"/>
      <c r="L15" s="54"/>
      <c r="M15" s="54" t="str">
        <f t="shared" si="5"/>
        <v/>
      </c>
      <c r="N15" s="88"/>
      <c r="O15" s="88"/>
    </row>
    <row r="16" spans="1:15" s="44" customFormat="1" x14ac:dyDescent="0.35">
      <c r="A16" s="40">
        <f t="shared" si="3"/>
        <v>9</v>
      </c>
      <c r="B16" s="41"/>
      <c r="C16" s="41"/>
      <c r="D16" s="41"/>
      <c r="E16" s="41"/>
      <c r="F16" s="33"/>
      <c r="G16" s="42"/>
      <c r="H16" s="43"/>
      <c r="I16" s="43"/>
      <c r="J16" s="55"/>
      <c r="K16" s="42"/>
      <c r="L16" s="54"/>
      <c r="M16" s="54" t="str">
        <f t="shared" si="5"/>
        <v/>
      </c>
      <c r="N16" s="88"/>
      <c r="O16" s="88"/>
    </row>
    <row r="17" spans="1:15" s="44" customFormat="1" x14ac:dyDescent="0.35">
      <c r="A17" s="40">
        <f t="shared" si="3"/>
        <v>10</v>
      </c>
      <c r="B17" s="41"/>
      <c r="C17" s="41"/>
      <c r="D17" s="41"/>
      <c r="E17" s="41"/>
      <c r="F17" s="33"/>
      <c r="G17" s="42"/>
      <c r="H17" s="43"/>
      <c r="I17" s="43"/>
      <c r="J17" s="55"/>
      <c r="K17" s="42"/>
      <c r="L17" s="54"/>
      <c r="M17" s="54" t="str">
        <f t="shared" si="5"/>
        <v/>
      </c>
      <c r="N17" s="88"/>
      <c r="O17" s="88"/>
    </row>
  </sheetData>
  <mergeCells count="1">
    <mergeCell ref="N6:O6"/>
  </mergeCells>
  <phoneticPr fontId="11" type="noConversion"/>
  <dataValidations count="2">
    <dataValidation type="list" allowBlank="1" showInputMessage="1" showErrorMessage="1" sqref="K14:K17" xr:uid="{A6605687-35A4-4954-9079-D8F9FB06FCFA}">
      <formula1>#REF!</formula1>
    </dataValidation>
    <dataValidation type="list" allowBlank="1" showInputMessage="1" showErrorMessage="1" sqref="E14:E17" xr:uid="{269BFAEC-B624-4130-B39C-D607D63ABDCD}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20F0D97-3D61-42BD-A5D7-CC066EFC2A42}">
          <x14:formula1>
            <xm:f>valikud!$D$3:$D$13</xm:f>
          </x14:formula1>
          <xm:sqref>D8:D17</xm:sqref>
        </x14:dataValidation>
        <x14:dataValidation type="list" allowBlank="1" showInputMessage="1" showErrorMessage="1" xr:uid="{6AF753CB-746F-4CE2-9E73-59EE21CDFBC6}">
          <x14:formula1>
            <xm:f>valikud!$E$3:$E$8</xm:f>
          </x14:formula1>
          <xm:sqref>E8:E13</xm:sqref>
        </x14:dataValidation>
        <x14:dataValidation type="list" allowBlank="1" showInputMessage="1" showErrorMessage="1" xr:uid="{AECB8F59-8B7A-4A49-8CDF-5B42496D0EC0}">
          <x14:formula1>
            <xm:f>valikud!$A$3:$A$4</xm:f>
          </x14:formula1>
          <xm:sqref>K8:K13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D20" sqref="D20"/>
    </sheetView>
  </sheetViews>
  <sheetFormatPr defaultRowHeight="14.5" x14ac:dyDescent="0.35"/>
  <cols>
    <col min="1" max="1" width="39.54296875" customWidth="1"/>
    <col min="2" max="2" width="29.54296875" customWidth="1"/>
    <col min="3" max="3" width="32.1796875" customWidth="1"/>
    <col min="4" max="4" width="46.7265625" customWidth="1"/>
    <col min="5" max="5" width="77.7265625" customWidth="1"/>
    <col min="6" max="6" width="26.453125" customWidth="1"/>
    <col min="7" max="8" width="32.7265625" customWidth="1"/>
  </cols>
  <sheetData>
    <row r="1" spans="1:7" x14ac:dyDescent="0.35">
      <c r="A1" s="6"/>
      <c r="B1" s="6"/>
      <c r="C1" s="6"/>
      <c r="D1" s="6"/>
      <c r="E1" s="6"/>
    </row>
    <row r="2" spans="1:7" x14ac:dyDescent="0.35">
      <c r="A2" s="24" t="s">
        <v>62</v>
      </c>
      <c r="B2" s="8" t="s">
        <v>36</v>
      </c>
      <c r="C2" s="7" t="s">
        <v>28</v>
      </c>
      <c r="D2" s="7" t="s">
        <v>4</v>
      </c>
      <c r="E2" s="13" t="s">
        <v>2</v>
      </c>
      <c r="F2" s="12" t="s">
        <v>9</v>
      </c>
      <c r="G2" s="12" t="s">
        <v>39</v>
      </c>
    </row>
    <row r="3" spans="1:7" x14ac:dyDescent="0.35">
      <c r="A3" t="s">
        <v>63</v>
      </c>
      <c r="B3" s="6" t="s">
        <v>32</v>
      </c>
      <c r="C3" s="6" t="s">
        <v>33</v>
      </c>
      <c r="D3" s="6" t="s">
        <v>3</v>
      </c>
      <c r="E3" s="22" t="s">
        <v>52</v>
      </c>
      <c r="F3" t="s">
        <v>1</v>
      </c>
      <c r="G3" t="s">
        <v>44</v>
      </c>
    </row>
    <row r="4" spans="1:7" x14ac:dyDescent="0.35">
      <c r="A4" t="s">
        <v>64</v>
      </c>
      <c r="B4" s="6" t="s">
        <v>31</v>
      </c>
      <c r="C4" s="6" t="s">
        <v>49</v>
      </c>
      <c r="D4" s="6" t="s">
        <v>10</v>
      </c>
      <c r="E4" t="s">
        <v>86</v>
      </c>
      <c r="F4" t="s">
        <v>11</v>
      </c>
      <c r="G4" t="s">
        <v>47</v>
      </c>
    </row>
    <row r="5" spans="1:7" x14ac:dyDescent="0.35">
      <c r="A5" s="6"/>
      <c r="B5" s="6"/>
      <c r="C5" s="6" t="s">
        <v>48</v>
      </c>
      <c r="D5" s="6" t="s">
        <v>12</v>
      </c>
      <c r="E5" s="23" t="s">
        <v>87</v>
      </c>
      <c r="F5" t="s">
        <v>13</v>
      </c>
      <c r="G5" t="s">
        <v>41</v>
      </c>
    </row>
    <row r="6" spans="1:7" x14ac:dyDescent="0.35">
      <c r="A6" s="6"/>
      <c r="B6" s="6"/>
      <c r="C6" s="6"/>
      <c r="D6" s="6" t="s">
        <v>14</v>
      </c>
      <c r="E6" t="s">
        <v>53</v>
      </c>
      <c r="F6" t="s">
        <v>15</v>
      </c>
      <c r="G6" t="s">
        <v>45</v>
      </c>
    </row>
    <row r="7" spans="1:7" x14ac:dyDescent="0.35">
      <c r="A7" s="6"/>
      <c r="B7" s="6"/>
      <c r="C7" s="6"/>
      <c r="D7" s="6" t="s">
        <v>16</v>
      </c>
      <c r="E7" t="s">
        <v>54</v>
      </c>
      <c r="F7" t="s">
        <v>7</v>
      </c>
      <c r="G7" t="s">
        <v>40</v>
      </c>
    </row>
    <row r="8" spans="1:7" x14ac:dyDescent="0.35">
      <c r="A8" s="6"/>
      <c r="B8" s="6"/>
      <c r="C8" s="6"/>
      <c r="D8" s="15" t="s">
        <v>34</v>
      </c>
      <c r="E8" t="s">
        <v>55</v>
      </c>
      <c r="F8" t="s">
        <v>17</v>
      </c>
      <c r="G8" t="s">
        <v>43</v>
      </c>
    </row>
    <row r="9" spans="1:7" x14ac:dyDescent="0.35">
      <c r="A9" s="6"/>
      <c r="B9" s="6"/>
      <c r="C9" s="6"/>
      <c r="D9" s="6" t="s">
        <v>18</v>
      </c>
      <c r="E9" s="9"/>
      <c r="F9" t="s">
        <v>19</v>
      </c>
      <c r="G9" t="s">
        <v>46</v>
      </c>
    </row>
    <row r="10" spans="1:7" x14ac:dyDescent="0.35">
      <c r="A10" s="6"/>
      <c r="B10" s="6"/>
      <c r="C10" s="6"/>
      <c r="D10" s="6" t="s">
        <v>20</v>
      </c>
      <c r="F10" t="s">
        <v>21</v>
      </c>
      <c r="G10" t="s">
        <v>42</v>
      </c>
    </row>
    <row r="11" spans="1:7" x14ac:dyDescent="0.35">
      <c r="A11" s="6"/>
      <c r="B11" s="6"/>
      <c r="C11" s="6"/>
      <c r="D11" s="6" t="s">
        <v>22</v>
      </c>
      <c r="E11" s="9"/>
      <c r="F11" t="s">
        <v>23</v>
      </c>
      <c r="G11" t="s">
        <v>57</v>
      </c>
    </row>
    <row r="12" spans="1:7" x14ac:dyDescent="0.35">
      <c r="A12" s="6"/>
      <c r="B12" s="6"/>
      <c r="C12" s="6"/>
      <c r="D12" s="6" t="s">
        <v>24</v>
      </c>
      <c r="E12" s="9"/>
      <c r="F12" t="s">
        <v>25</v>
      </c>
      <c r="G12" t="s">
        <v>58</v>
      </c>
    </row>
    <row r="13" spans="1:7" x14ac:dyDescent="0.35">
      <c r="A13" s="6"/>
      <c r="B13" s="6"/>
      <c r="C13" s="6"/>
      <c r="D13" s="6" t="s">
        <v>50</v>
      </c>
      <c r="E13" s="6"/>
      <c r="F13" t="s">
        <v>26</v>
      </c>
      <c r="G13" t="s">
        <v>59</v>
      </c>
    </row>
    <row r="14" spans="1:7" x14ac:dyDescent="0.35">
      <c r="A14" s="6"/>
      <c r="B14" s="6"/>
      <c r="C14" s="6"/>
      <c r="D14" s="10"/>
      <c r="E14" s="6"/>
      <c r="F14" t="s">
        <v>27</v>
      </c>
      <c r="G14" t="s">
        <v>60</v>
      </c>
    </row>
    <row r="15" spans="1:7" x14ac:dyDescent="0.35">
      <c r="A15" s="6"/>
      <c r="B15" s="6"/>
      <c r="C15" s="6"/>
      <c r="D15" s="6"/>
      <c r="E15" s="6"/>
      <c r="G15" t="s">
        <v>61</v>
      </c>
    </row>
    <row r="16" spans="1:7" x14ac:dyDescent="0.35">
      <c r="A16" s="6"/>
      <c r="B16" s="6"/>
      <c r="C16" s="6"/>
      <c r="D16" s="6"/>
      <c r="E16" s="6"/>
    </row>
    <row r="22" spans="4:5" x14ac:dyDescent="0.35">
      <c r="D22" s="30"/>
      <c r="E22" s="22"/>
    </row>
    <row r="23" spans="4:5" x14ac:dyDescent="0.35">
      <c r="D23" s="30"/>
      <c r="E23" s="23"/>
    </row>
    <row r="24" spans="4:5" x14ac:dyDescent="0.35">
      <c r="D24" s="30"/>
    </row>
    <row r="25" spans="4:5" x14ac:dyDescent="0.35">
      <c r="D25" s="30"/>
    </row>
    <row r="26" spans="4:5" x14ac:dyDescent="0.35">
      <c r="D26" s="30"/>
    </row>
    <row r="27" spans="4:5" x14ac:dyDescent="0.35">
      <c r="D27" s="30"/>
    </row>
  </sheetData>
  <sortState xmlns:xlrd2="http://schemas.microsoft.com/office/spreadsheetml/2017/richdata2" ref="G3:G11">
    <sortCondition ref="G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Tõlketööd</vt:lpstr>
      <vt:lpstr>Tühistatud tööd</vt:lpstr>
      <vt:lpstr>valikud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 Hansman</dc:creator>
  <cp:lastModifiedBy>Lagle Kalberg</cp:lastModifiedBy>
  <dcterms:created xsi:type="dcterms:W3CDTF">2017-11-14T10:28:15Z</dcterms:created>
  <dcterms:modified xsi:type="dcterms:W3CDTF">2024-02-07T15:32:00Z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